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326"/>
  <workbookPr codeName="ThisWorkbook"/>
  <mc:AlternateContent xmlns:mc="http://schemas.openxmlformats.org/markup-compatibility/2006">
    <mc:Choice Requires="x15">
      <x15ac:absPath xmlns:x15ac="http://schemas.microsoft.com/office/spreadsheetml/2010/11/ac" url="https://d.docs.live.net/90e6deb8496bd0d5/Mi página/Archivos para subir/"/>
    </mc:Choice>
  </mc:AlternateContent>
  <xr:revisionPtr revIDLastSave="508" documentId="8_{E76B0A0C-8F17-484D-96A5-880DF02B310C}" xr6:coauthVersionLast="21" xr6:coauthVersionMax="21" xr10:uidLastSave="{74B3A4FC-3347-4C21-AC19-53A7F36D42B2}"/>
  <bookViews>
    <workbookView xWindow="0" yWindow="0" windowWidth="19200" windowHeight="6795" activeTab="1" xr2:uid="{00000000-000D-0000-FFFF-FFFF00000000}"/>
  </bookViews>
  <sheets>
    <sheet name="Resumen" sheetId="4" r:id="rId1"/>
    <sheet name="Ingreso de datos" sheetId="1" r:id="rId2"/>
    <sheet name="KPIs" sheetId="3" r:id="rId3"/>
  </sheets>
  <definedNames>
    <definedName name="_xlnm._FilterDatabase" localSheetId="2" hidden="1">KPIs!$A$3:$G$10</definedName>
    <definedName name="_xlnm.Print_Area" localSheetId="2">KPIs!$H$12:$N$36</definedName>
    <definedName name="_xlnm.Print_Area" localSheetId="0">Resumen!$A$1:$A$30</definedName>
    <definedName name="Inputs">'Ingreso de datos'!$A$5:$M$11</definedName>
    <definedName name="KPIData">KPIs!$A$3:$I$10</definedName>
    <definedName name="Outputs">'Ingreso de datos'!$A$25:$M$31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 r="F6" i="3"/>
  <c r="F7" i="3"/>
  <c r="F8" i="3"/>
  <c r="F9" i="3"/>
  <c r="F10" i="3"/>
  <c r="F4" i="3"/>
  <c r="E5" i="3"/>
  <c r="E6" i="3"/>
  <c r="E7" i="3"/>
  <c r="E8" i="3"/>
  <c r="E9" i="3"/>
  <c r="E10" i="3"/>
  <c r="E4" i="3"/>
  <c r="H26" i="1"/>
  <c r="H27" i="1"/>
  <c r="H28" i="1"/>
  <c r="H29" i="1"/>
  <c r="H30" i="1"/>
  <c r="H31" i="1"/>
  <c r="H25" i="1"/>
  <c r="E26" i="1"/>
  <c r="E27" i="1"/>
  <c r="E28" i="1"/>
  <c r="E29" i="1"/>
  <c r="E30" i="1"/>
  <c r="E31" i="1"/>
  <c r="E25" i="1"/>
  <c r="D26" i="1"/>
  <c r="A28" i="3"/>
  <c r="A29" i="3"/>
  <c r="A30" i="3"/>
  <c r="A31" i="3"/>
  <c r="A32" i="3"/>
  <c r="A33" i="3"/>
  <c r="A34" i="3"/>
  <c r="A4" i="3"/>
  <c r="A5" i="3"/>
  <c r="A6" i="3"/>
  <c r="A7" i="3"/>
  <c r="A8" i="3"/>
  <c r="A9" i="3"/>
  <c r="A10" i="3"/>
  <c r="E17" i="3"/>
  <c r="E20" i="3" l="1"/>
  <c r="G25" i="1" l="1"/>
  <c r="G28" i="1"/>
  <c r="D28" i="1"/>
  <c r="J31" i="1"/>
  <c r="J30" i="1"/>
  <c r="J29" i="1"/>
  <c r="J28" i="1"/>
  <c r="J27" i="1"/>
  <c r="K27" i="1" s="1"/>
  <c r="G6" i="3" s="1"/>
  <c r="C30" i="3" s="1"/>
  <c r="J26" i="1"/>
  <c r="J25" i="1"/>
  <c r="G31" i="1"/>
  <c r="G30" i="1"/>
  <c r="G29" i="1"/>
  <c r="G27" i="1"/>
  <c r="G26" i="1"/>
  <c r="D27" i="1"/>
  <c r="D29" i="1"/>
  <c r="D30" i="1"/>
  <c r="D31" i="1"/>
  <c r="D25" i="1"/>
  <c r="B38" i="1"/>
  <c r="B20" i="1"/>
  <c r="J9" i="1"/>
  <c r="J5" i="1"/>
  <c r="G9" i="1"/>
  <c r="J6" i="1"/>
  <c r="J7" i="1"/>
  <c r="J8" i="1"/>
  <c r="J10" i="1"/>
  <c r="J11" i="1"/>
  <c r="G5" i="1"/>
  <c r="G6" i="1"/>
  <c r="G7" i="1"/>
  <c r="G8" i="1"/>
  <c r="G10" i="1"/>
  <c r="G11" i="1"/>
  <c r="H11" i="1" s="1"/>
  <c r="C10" i="3" s="1"/>
  <c r="D6" i="1"/>
  <c r="D7" i="1"/>
  <c r="D8" i="1"/>
  <c r="D9" i="1"/>
  <c r="E9" i="1" s="1"/>
  <c r="B8" i="3" s="1"/>
  <c r="D10" i="1"/>
  <c r="D11" i="1"/>
  <c r="D5" i="1"/>
  <c r="E5" i="1" l="1"/>
  <c r="B4" i="3" s="1"/>
  <c r="H5" i="1"/>
  <c r="C4" i="3" s="1"/>
  <c r="E11" i="1"/>
  <c r="B10" i="3" s="1"/>
  <c r="E7" i="1"/>
  <c r="B6" i="3" s="1"/>
  <c r="H8" i="1"/>
  <c r="C7" i="3" s="1"/>
  <c r="H6" i="1"/>
  <c r="C5" i="3" s="1"/>
  <c r="E8" i="1"/>
  <c r="B7" i="3" s="1"/>
  <c r="H10" i="1"/>
  <c r="C9" i="3" s="1"/>
  <c r="E10" i="1"/>
  <c r="B9" i="3" s="1"/>
  <c r="E6" i="1"/>
  <c r="B5" i="3" s="1"/>
  <c r="H7" i="1"/>
  <c r="C6" i="3" s="1"/>
  <c r="H9" i="1"/>
  <c r="C8" i="3" s="1"/>
  <c r="K28" i="1"/>
  <c r="G7" i="3" s="1"/>
  <c r="C31" i="3" s="1"/>
  <c r="K25" i="1"/>
  <c r="G4" i="3" s="1"/>
  <c r="C28" i="3" s="1"/>
  <c r="K29" i="1"/>
  <c r="G8" i="3" s="1"/>
  <c r="C32" i="3" s="1"/>
  <c r="K31" i="1"/>
  <c r="G10" i="3" s="1"/>
  <c r="C34" i="3" s="1"/>
  <c r="G17" i="3" s="1"/>
  <c r="K26" i="1"/>
  <c r="G5" i="3" s="1"/>
  <c r="C29" i="3" s="1"/>
  <c r="K30" i="1"/>
  <c r="G9" i="3" s="1"/>
  <c r="C33" i="3" s="1"/>
  <c r="K7" i="1"/>
  <c r="D6" i="3" s="1"/>
  <c r="K11" i="1"/>
  <c r="D10" i="3" s="1"/>
  <c r="K8" i="1"/>
  <c r="D7" i="3" s="1"/>
  <c r="K5" i="1"/>
  <c r="D4" i="3" s="1"/>
  <c r="K9" i="1"/>
  <c r="D8" i="3" s="1"/>
  <c r="K6" i="1"/>
  <c r="D5" i="3" s="1"/>
  <c r="K10" i="1"/>
  <c r="D9" i="3" s="1"/>
  <c r="L7" i="1"/>
  <c r="L26" i="1"/>
  <c r="L25" i="1"/>
  <c r="L28" i="1"/>
  <c r="L30" i="1"/>
  <c r="L27" i="1"/>
  <c r="L6" i="1" l="1"/>
  <c r="L9" i="1"/>
  <c r="L8" i="1"/>
  <c r="L11" i="1"/>
  <c r="L10" i="1"/>
  <c r="L31" i="1"/>
  <c r="L29" i="1"/>
  <c r="M29" i="1" s="1"/>
  <c r="I8" i="3" s="1"/>
  <c r="L5" i="1"/>
  <c r="M5" i="1" s="1"/>
  <c r="H4" i="3" s="1"/>
  <c r="B28" i="3" s="1"/>
  <c r="M27" i="1" l="1"/>
  <c r="I6" i="3" s="1"/>
  <c r="M26" i="1"/>
  <c r="I5" i="3" s="1"/>
  <c r="M30" i="1"/>
  <c r="I9" i="3" s="1"/>
  <c r="M25" i="1"/>
  <c r="I4" i="3" s="1"/>
  <c r="M31" i="1"/>
  <c r="I10" i="3" s="1"/>
  <c r="M28" i="1"/>
  <c r="I7" i="3" s="1"/>
  <c r="M11" i="1"/>
  <c r="H10" i="3" s="1"/>
  <c r="B34" i="3" s="1"/>
  <c r="M7" i="1"/>
  <c r="H6" i="3" s="1"/>
  <c r="B30" i="3" s="1"/>
  <c r="M9" i="1"/>
  <c r="H8" i="3" s="1"/>
  <c r="B32" i="3" s="1"/>
  <c r="M10" i="1"/>
  <c r="H9" i="3" s="1"/>
  <c r="B33" i="3" s="1"/>
  <c r="M6" i="1"/>
  <c r="H5" i="3" s="1"/>
  <c r="B29" i="3" s="1"/>
  <c r="M8" i="1"/>
  <c r="H7" i="3" s="1"/>
  <c r="B31" i="3" s="1"/>
  <c r="F17" i="3" l="1"/>
</calcChain>
</file>

<file path=xl/sharedStrings.xml><?xml version="1.0" encoding="utf-8"?>
<sst xmlns="http://schemas.openxmlformats.org/spreadsheetml/2006/main" count="108" uniqueCount="69">
  <si>
    <t>Sector</t>
  </si>
  <si>
    <t>Horas Trabajadas</t>
  </si>
  <si>
    <t>KPI 1</t>
  </si>
  <si>
    <t>KPI 2</t>
  </si>
  <si>
    <t>KPI 3</t>
  </si>
  <si>
    <t>Tasa KPI 1</t>
  </si>
  <si>
    <t>Ranking KPI 1</t>
  </si>
  <si>
    <t>Tasa KPI 2</t>
  </si>
  <si>
    <t>Ranking KPI 2</t>
  </si>
  <si>
    <t>Tasa KPI 3</t>
  </si>
  <si>
    <t>Ranking KPI 3</t>
  </si>
  <si>
    <t>Criterios</t>
  </si>
  <si>
    <t>Ponderación</t>
  </si>
  <si>
    <t>Ranking Proactivo</t>
  </si>
  <si>
    <t>KOI 1</t>
  </si>
  <si>
    <t>Tasa KOI 1</t>
  </si>
  <si>
    <t>Ranking KOI 1</t>
  </si>
  <si>
    <t>KOI 2</t>
  </si>
  <si>
    <t>Tasa KOI 2</t>
  </si>
  <si>
    <t>Ranking KOI 2</t>
  </si>
  <si>
    <t>KOI 3</t>
  </si>
  <si>
    <t>Tasa KOI 3</t>
  </si>
  <si>
    <t>Ranking KOI 3</t>
  </si>
  <si>
    <t>KPI o KOI, podrían ser cualquier medición relacionada con HSE por por ejemplo: Observaciones de seguridad, accidentes con tiempo perdido, etc.</t>
  </si>
  <si>
    <t>Raking de inputs y outputs</t>
  </si>
  <si>
    <t>KPI G</t>
  </si>
  <si>
    <t>KOI G</t>
  </si>
  <si>
    <t>Eje Y</t>
  </si>
  <si>
    <t>Eje X</t>
  </si>
  <si>
    <t>Indicadores</t>
  </si>
  <si>
    <t>Gráfico</t>
  </si>
  <si>
    <t>x</t>
  </si>
  <si>
    <t>y</t>
  </si>
  <si>
    <t>Título del gráfico</t>
  </si>
  <si>
    <t>Resumen</t>
  </si>
  <si>
    <t>Normalmente los indicadores proactivos están relacionadas con acciones preventivas tales como observaciones de seguridad, cacería de riesgos, auditorías de seguridad, capacitación en seguridad, etc. En tanto que los indicadores de resultados están relacionados con accidentología personal, vehicular, ambiental, de instalaciones, etc. Es decir eventos no planeados que resultaron en una pérdida.</t>
  </si>
  <si>
    <t>Operaciones</t>
  </si>
  <si>
    <t>Perforación</t>
  </si>
  <si>
    <t>Intendencia</t>
  </si>
  <si>
    <t>Administración</t>
  </si>
  <si>
    <t>Transporte</t>
  </si>
  <si>
    <t>Logística</t>
  </si>
  <si>
    <t>Los indicadores proactivos (Leading Indicators) y de resultados (Lagging Indicators) se pueden comparar para proveer una idea acerca del esfuerzo que hace la organización para lograr buenos resultado. Esta combinación se denominan genericamente, indicadores clave de desempeño (Key Performance Indicators).</t>
  </si>
  <si>
    <t>Si bien existen varios métodos para expresar el desempeño, el que se propone aquí consiste de establecer un ranking ponderado de los indicadores que se seleccionen.</t>
  </si>
  <si>
    <t>Mantenimiento</t>
  </si>
  <si>
    <t>Notas:</t>
  </si>
  <si>
    <t>Las ponderaciones están en función de las necesidades de gestión. Por ejemplo, si se quiere fomentar un determinado reporte, se asignará un valor alto de ponderación.</t>
  </si>
  <si>
    <t>Indicadores proactivos (Leading Indicators o Inputs)</t>
  </si>
  <si>
    <t>Indicadores de resultados (Lagging Indicators o Outputs)</t>
  </si>
  <si>
    <t>Los valores que encontrará en la hoja "Ingreso de datos" son simulados, no obstante los puede cambiar al igual que los nombres de los sectores.</t>
  </si>
  <si>
    <t>No se pueden cambiar las celdas que tienen ecuaciones simplemente para evitar alteraciones accidentales.</t>
  </si>
  <si>
    <t>Interpretación de resultados</t>
  </si>
  <si>
    <t>La ubicación de los sectores en cada cuadrante tiene el siguiente significado:</t>
  </si>
  <si>
    <t>Q2: Poco esfuerzo proactivo y baja incidencia de eventos negativos</t>
  </si>
  <si>
    <t>Q3: Buen esfuerzo proactivo y baja incidencia de eventos negativos</t>
  </si>
  <si>
    <t>Q4: Buen esfuerzo proactivo y alta incidencia de eventos negativos.</t>
  </si>
  <si>
    <t>Q1: Poco esfuerzo proactivo y alta incidencia de eventos negativos</t>
  </si>
  <si>
    <t>Se mencionan genericamente indicadores proactivos como KPI y reactivos como KOI.</t>
  </si>
  <si>
    <t>Algunos ejemplos de indicadores proactivos:</t>
  </si>
  <si>
    <t>KPI 1: Reporte de observaciones de seguridad</t>
  </si>
  <si>
    <t>KPI 2: Auditorías de la supervisión</t>
  </si>
  <si>
    <t>KPI 3: Horas de entrenamiento</t>
  </si>
  <si>
    <t>KOI 1: Accidentes personales leves</t>
  </si>
  <si>
    <t>KOI 2: Accidentes personales graves</t>
  </si>
  <si>
    <t>KOI 3: Accidentes vehiculares</t>
  </si>
  <si>
    <t>Ejemplos de indicadores de resultados:</t>
  </si>
  <si>
    <t>Se han incluido dos indicadores generales (KPI G y KOI G), que representan el ranking ponderado de los indicadore proactivos y de resultados.</t>
  </si>
  <si>
    <t>Este esquema facilita la elaboración de un mensaje de seguridad para los sectores involucrados.</t>
  </si>
  <si>
    <t>(Las celdas coloreadas están protegidas)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</si>
</sst>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Arial"/>
      <family val="2"/>
    </font>
    <font>
      <b/>
      <sz val="9"/>
      <color theme="1"/>
      <name val="Arial"/>
      <family val="2"/>
    </font>
    <font>
      <b/>
      <sz val="11"/>
      <color theme="1"/>
      <name val="Arial"/>
      <family val="2"/>
    </font>
    <font>
      <sz val="11"/>
      <color theme="1"/>
      <name val="Arial"/>
      <family val="2"/>
    </font>
    <font>
      <i/>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2" fillId="0" borderId="1" xfId="0" applyFont="1" applyBorder="1"/>
    <xf numFmtId="0" fontId="1" fillId="3" borderId="1" xfId="0" applyFont="1" applyFill="1" applyBorder="1" applyAlignment="1">
      <alignment horizontal="center" vertical="center"/>
    </xf>
    <xf numFmtId="0" fontId="2" fillId="0" borderId="0" xfId="0" applyFo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3" borderId="1" xfId="0" applyFont="1" applyFill="1" applyBorder="1"/>
    <xf numFmtId="0" fontId="4" fillId="0" borderId="0" xfId="0" applyFont="1"/>
    <xf numFmtId="0" fontId="3" fillId="0" borderId="0" xfId="0" applyFont="1" applyAlignment="1">
      <alignment vertical="center" wrapText="1"/>
    </xf>
    <xf numFmtId="0" fontId="4" fillId="0" borderId="0" xfId="0" applyFont="1" applyAlignment="1">
      <alignment vertical="center" wrapText="1"/>
    </xf>
    <xf numFmtId="0" fontId="2" fillId="5" borderId="1" xfId="0" applyFont="1" applyFill="1" applyBorder="1" applyAlignment="1">
      <alignment horizontal="center" vertical="center"/>
    </xf>
    <xf numFmtId="0" fontId="1" fillId="5" borderId="1" xfId="0" applyFont="1" applyFill="1" applyBorder="1"/>
    <xf numFmtId="0" fontId="2" fillId="6" borderId="1" xfId="0" applyFont="1" applyFill="1" applyBorder="1" applyAlignment="1">
      <alignment horizontal="center" vertical="center"/>
    </xf>
    <xf numFmtId="0" fontId="1" fillId="0" borderId="2" xfId="0" applyFont="1" applyBorder="1"/>
    <xf numFmtId="0" fontId="1" fillId="0" borderId="0" xfId="0" applyFont="1" applyBorder="1"/>
    <xf numFmtId="0" fontId="1" fillId="0" borderId="1" xfId="0" applyFont="1" applyBorder="1" applyAlignment="1"/>
    <xf numFmtId="0" fontId="1" fillId="3" borderId="1" xfId="0" applyFont="1" applyFill="1" applyBorder="1" applyAlignment="1"/>
    <xf numFmtId="0" fontId="1" fillId="0" borderId="0" xfId="0" applyFont="1" applyFill="1" applyBorder="1" applyAlignment="1"/>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0" borderId="0" xfId="0" applyFont="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Protection="1">
      <protection locked="0"/>
    </xf>
    <xf numFmtId="0" fontId="1" fillId="0" borderId="1"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1"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1" fontId="1" fillId="2" borderId="1" xfId="0" applyNumberFormat="1" applyFont="1" applyFill="1" applyBorder="1" applyAlignment="1" applyProtection="1">
      <alignment horizontal="center"/>
    </xf>
    <xf numFmtId="1"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 fontId="1" fillId="5" borderId="1" xfId="0" applyNumberFormat="1"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2" fillId="0" borderId="1" xfId="0" applyFont="1" applyBorder="1" applyAlignment="1">
      <alignment horizontal="center" vertical="center"/>
    </xf>
    <xf numFmtId="0" fontId="4" fillId="0" borderId="0" xfId="0" applyFont="1" applyAlignment="1">
      <alignment wrapText="1"/>
    </xf>
    <xf numFmtId="0" fontId="1" fillId="0" borderId="0" xfId="0" applyFont="1" applyBorder="1" applyAlignment="1" applyProtection="1">
      <alignment wrapText="1"/>
      <protection locked="0"/>
    </xf>
    <xf numFmtId="0" fontId="1" fillId="0" borderId="0" xfId="0" applyFont="1" applyBorder="1" applyProtection="1">
      <protection locked="0"/>
    </xf>
    <xf numFmtId="0" fontId="5"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KPIs!$E$20</c:f>
          <c:strCache>
            <c:ptCount val="1"/>
            <c:pt idx="0">
              <c:v>KPI G   Vs   KOI 1</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6.5025371828521417E-2"/>
          <c:y val="0.13467592592592595"/>
          <c:w val="0.9091968503937008"/>
          <c:h val="0.72088764946048411"/>
        </c:manualLayout>
      </c:layout>
      <c:scatterChart>
        <c:scatterStyle val="lineMarker"/>
        <c:varyColors val="0"/>
        <c:ser>
          <c:idx val="0"/>
          <c:order val="0"/>
          <c:spPr>
            <a:ln w="25400" cap="rnd">
              <a:noFill/>
              <a:round/>
            </a:ln>
            <a:effectLst/>
          </c:spPr>
          <c:marker>
            <c:symbol val="diamond"/>
            <c:size val="7"/>
            <c:spPr>
              <a:solidFill>
                <a:schemeClr val="bg1"/>
              </a:solidFill>
              <a:ln w="9525">
                <a:solidFill>
                  <a:schemeClr val="accent1"/>
                </a:solidFill>
              </a:ln>
              <a:effectLst/>
            </c:spPr>
          </c:marker>
          <c:xVal>
            <c:numRef>
              <c:f>KPIs!$B$28:$B$34</c:f>
              <c:numCache>
                <c:formatCode>General</c:formatCode>
                <c:ptCount val="7"/>
                <c:pt idx="0">
                  <c:v>7</c:v>
                </c:pt>
                <c:pt idx="1">
                  <c:v>4</c:v>
                </c:pt>
                <c:pt idx="2">
                  <c:v>2</c:v>
                </c:pt>
                <c:pt idx="3">
                  <c:v>3</c:v>
                </c:pt>
                <c:pt idx="4">
                  <c:v>5</c:v>
                </c:pt>
                <c:pt idx="5">
                  <c:v>1</c:v>
                </c:pt>
                <c:pt idx="6">
                  <c:v>6</c:v>
                </c:pt>
              </c:numCache>
            </c:numRef>
          </c:xVal>
          <c:yVal>
            <c:numRef>
              <c:f>KPIs!$C$28:$C$34</c:f>
              <c:numCache>
                <c:formatCode>General</c:formatCode>
                <c:ptCount val="7"/>
                <c:pt idx="0">
                  <c:v>1</c:v>
                </c:pt>
                <c:pt idx="1">
                  <c:v>6</c:v>
                </c:pt>
                <c:pt idx="2">
                  <c:v>4</c:v>
                </c:pt>
                <c:pt idx="3">
                  <c:v>7</c:v>
                </c:pt>
                <c:pt idx="4">
                  <c:v>5</c:v>
                </c:pt>
                <c:pt idx="5">
                  <c:v>3</c:v>
                </c:pt>
                <c:pt idx="6">
                  <c:v>2</c:v>
                </c:pt>
              </c:numCache>
            </c:numRef>
          </c:yVal>
          <c:smooth val="0"/>
          <c:extLst>
            <c:ext xmlns:c16="http://schemas.microsoft.com/office/drawing/2014/chart" uri="{C3380CC4-5D6E-409C-BE32-E72D297353CC}">
              <c16:uniqueId val="{00000000-EBB1-4141-9C7E-55A61907AF20}"/>
            </c:ext>
          </c:extLst>
        </c:ser>
        <c:ser>
          <c:idx val="1"/>
          <c:order val="1"/>
          <c:tx>
            <c:v>Spot Data</c:v>
          </c:tx>
          <c:spPr>
            <a:ln w="25400" cap="rnd">
              <a:noFill/>
              <a:round/>
            </a:ln>
            <a:effectLst/>
          </c:spPr>
          <c:marker>
            <c:symbol val="circle"/>
            <c:size val="10"/>
            <c:spPr>
              <a:solidFill>
                <a:srgbClr val="C00000"/>
              </a:solidFill>
              <a:ln w="12700">
                <a:solidFill>
                  <a:schemeClr val="accent1"/>
                </a:solidFill>
              </a:ln>
              <a:effectLst/>
            </c:spPr>
          </c:marker>
          <c:dPt>
            <c:idx val="0"/>
            <c:marker>
              <c:symbol val="circle"/>
              <c:size val="15"/>
              <c:spPr>
                <a:noFill/>
                <a:ln w="9525">
                  <a:solidFill>
                    <a:srgbClr val="FF0000"/>
                  </a:solidFill>
                </a:ln>
                <a:effectLst/>
              </c:spPr>
            </c:marker>
            <c:bubble3D val="0"/>
            <c:extLst>
              <c:ext xmlns:c16="http://schemas.microsoft.com/office/drawing/2014/chart" uri="{C3380CC4-5D6E-409C-BE32-E72D297353CC}">
                <c16:uniqueId val="{0000000A-EBB1-4141-9C7E-55A61907AF20}"/>
              </c:ext>
            </c:extLst>
          </c:dPt>
          <c:dLbls>
            <c:dLbl>
              <c:idx val="0"/>
              <c:tx>
                <c:rich>
                  <a:bodyPr/>
                  <a:lstStyle/>
                  <a:p>
                    <a:fld id="{3FD6A7D5-2490-4CBB-A23F-DD07DCFDEB79}" type="CELLRANGE">
                      <a:rPr lang="en-US"/>
                      <a:pPr/>
                      <a:t>[CELLRANGE]</a:t>
                    </a:fld>
                    <a:endParaRPr lang="es-A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BB1-4141-9C7E-55A61907AF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KPIs!$F$17</c:f>
              <c:numCache>
                <c:formatCode>General</c:formatCode>
                <c:ptCount val="1"/>
                <c:pt idx="0">
                  <c:v>3</c:v>
                </c:pt>
              </c:numCache>
            </c:numRef>
          </c:xVal>
          <c:yVal>
            <c:numRef>
              <c:f>KPIs!$G$17</c:f>
              <c:numCache>
                <c:formatCode>General</c:formatCode>
                <c:ptCount val="1"/>
                <c:pt idx="0">
                  <c:v>7</c:v>
                </c:pt>
              </c:numCache>
            </c:numRef>
          </c:yVal>
          <c:smooth val="0"/>
          <c:extLst>
            <c:ext xmlns:c15="http://schemas.microsoft.com/office/drawing/2012/chart" uri="{02D57815-91ED-43cb-92C2-25804820EDAC}">
              <c15:datalabelsRange>
                <c15:f>KPIs!$J$35</c15:f>
                <c15:dlblRangeCache>
                  <c:ptCount val="1"/>
                  <c:pt idx="0">
                    <c:v>Transporte</c:v>
                  </c:pt>
                </c15:dlblRangeCache>
              </c15:datalabelsRange>
            </c:ext>
            <c:ext xmlns:c16="http://schemas.microsoft.com/office/drawing/2014/chart" uri="{C3380CC4-5D6E-409C-BE32-E72D297353CC}">
              <c16:uniqueId val="{00000001-EBB1-4141-9C7E-55A61907AF20}"/>
            </c:ext>
          </c:extLst>
        </c:ser>
        <c:dLbls>
          <c:showLegendKey val="0"/>
          <c:showVal val="0"/>
          <c:showCatName val="0"/>
          <c:showSerName val="0"/>
          <c:showPercent val="0"/>
          <c:showBubbleSize val="0"/>
        </c:dLbls>
        <c:axId val="569139296"/>
        <c:axId val="569139624"/>
      </c:scatterChart>
      <c:valAx>
        <c:axId val="569139296"/>
        <c:scaling>
          <c:orientation val="minMax"/>
          <c:max val="8"/>
        </c:scaling>
        <c:delete val="0"/>
        <c:axPos val="b"/>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569139624"/>
        <c:crosses val="autoZero"/>
        <c:crossBetween val="midCat"/>
      </c:valAx>
      <c:valAx>
        <c:axId val="56913962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569139296"/>
        <c:crosses val="autoZero"/>
        <c:crossBetween val="midCat"/>
      </c:valAx>
      <c:spPr>
        <a:gradFill flip="none" rotWithShape="1">
          <a:gsLst>
            <a:gs pos="71986">
              <a:schemeClr val="accent6">
                <a:lumMod val="60000"/>
                <a:lumOff val="40000"/>
              </a:schemeClr>
            </a:gs>
            <a:gs pos="12000">
              <a:srgbClr val="FF0000"/>
            </a:gs>
            <a:gs pos="54000">
              <a:srgbClr val="FFFF00"/>
            </a:gs>
            <a:gs pos="100000">
              <a:schemeClr val="accent6">
                <a:lumMod val="75000"/>
              </a:schemeClr>
            </a:gs>
          </a:gsLst>
          <a:lin ang="18900000" scaled="1"/>
          <a:tileRect/>
        </a:gra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0" fmlaLink="$B$23" fmlaRange="$A$13:$A$20" noThreeD="1" sel="7" val="0"/>
</file>

<file path=xl/ctrlProps/ctrlProp2.xml><?xml version="1.0" encoding="utf-8"?>
<formControlPr xmlns="http://schemas.microsoft.com/office/spreadsheetml/2009/9/main" objectType="Drop" dropStyle="combo" dx="20" fmlaLink="$B$24" fmlaRange="$A$13:$A$20" noThreeD="1" sel="4"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95250</xdr:rowOff>
    </xdr:from>
    <xdr:to>
      <xdr:col>0</xdr:col>
      <xdr:colOff>990600</xdr:colOff>
      <xdr:row>27</xdr:row>
      <xdr:rowOff>38100</xdr:rowOff>
    </xdr:to>
    <xdr:grpSp>
      <xdr:nvGrpSpPr>
        <xdr:cNvPr id="13" name="Grupo 12">
          <a:extLst>
            <a:ext uri="{FF2B5EF4-FFF2-40B4-BE49-F238E27FC236}">
              <a16:creationId xmlns:a16="http://schemas.microsoft.com/office/drawing/2014/main" id="{C1B46EA1-BA97-4F9B-BEEB-AF22C63B75AB}"/>
            </a:ext>
          </a:extLst>
        </xdr:cNvPr>
        <xdr:cNvGrpSpPr/>
      </xdr:nvGrpSpPr>
      <xdr:grpSpPr>
        <a:xfrm>
          <a:off x="9525" y="6810375"/>
          <a:ext cx="981075" cy="847725"/>
          <a:chOff x="161925" y="4057650"/>
          <a:chExt cx="981075" cy="847725"/>
        </a:xfrm>
      </xdr:grpSpPr>
      <xdr:sp macro="" textlink="">
        <xdr:nvSpPr>
          <xdr:cNvPr id="4" name="Rectángulo 3">
            <a:extLst>
              <a:ext uri="{FF2B5EF4-FFF2-40B4-BE49-F238E27FC236}">
                <a16:creationId xmlns:a16="http://schemas.microsoft.com/office/drawing/2014/main" id="{7B5431F2-B212-4C66-9B43-44FA78CB5A2A}"/>
              </a:ext>
            </a:extLst>
          </xdr:cNvPr>
          <xdr:cNvSpPr/>
        </xdr:nvSpPr>
        <xdr:spPr>
          <a:xfrm>
            <a:off x="161925" y="4057650"/>
            <a:ext cx="981075" cy="847725"/>
          </a:xfrm>
          <a:prstGeom prst="rect">
            <a:avLst/>
          </a:prstGeom>
          <a:gradFill flip="none" rotWithShape="1">
            <a:gsLst>
              <a:gs pos="0">
                <a:srgbClr val="FF0000"/>
              </a:gs>
              <a:gs pos="58000">
                <a:srgbClr val="FFFF00"/>
              </a:gs>
              <a:gs pos="83000">
                <a:schemeClr val="accent6">
                  <a:lumMod val="60000"/>
                  <a:lumOff val="40000"/>
                </a:schemeClr>
              </a:gs>
              <a:gs pos="100000">
                <a:schemeClr val="accent6">
                  <a:lumMod val="75000"/>
                </a:schemeClr>
              </a:gs>
            </a:gsLst>
            <a:lin ang="189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xnSp macro="">
        <xdr:nvCxnSpPr>
          <xdr:cNvPr id="6" name="Conector recto 5">
            <a:extLst>
              <a:ext uri="{FF2B5EF4-FFF2-40B4-BE49-F238E27FC236}">
                <a16:creationId xmlns:a16="http://schemas.microsoft.com/office/drawing/2014/main" id="{C493AD30-D386-43D1-95CE-93E1D9EAE3BE}"/>
              </a:ext>
            </a:extLst>
          </xdr:cNvPr>
          <xdr:cNvCxnSpPr>
            <a:stCxn id="4" idx="0"/>
            <a:endCxn id="4" idx="2"/>
          </xdr:cNvCxnSpPr>
        </xdr:nvCxnSpPr>
        <xdr:spPr>
          <a:xfrm>
            <a:off x="652463" y="4057650"/>
            <a:ext cx="0" cy="8477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Conector recto 7">
            <a:extLst>
              <a:ext uri="{FF2B5EF4-FFF2-40B4-BE49-F238E27FC236}">
                <a16:creationId xmlns:a16="http://schemas.microsoft.com/office/drawing/2014/main" id="{0971706C-33E3-405A-84BC-284D7726148B}"/>
              </a:ext>
            </a:extLst>
          </xdr:cNvPr>
          <xdr:cNvCxnSpPr>
            <a:stCxn id="4" idx="1"/>
            <a:endCxn id="4" idx="3"/>
          </xdr:cNvCxnSpPr>
        </xdr:nvCxnSpPr>
        <xdr:spPr>
          <a:xfrm>
            <a:off x="161925" y="4481513"/>
            <a:ext cx="98107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CuadroTexto 8">
            <a:extLst>
              <a:ext uri="{FF2B5EF4-FFF2-40B4-BE49-F238E27FC236}">
                <a16:creationId xmlns:a16="http://schemas.microsoft.com/office/drawing/2014/main" id="{E68004ED-4FE7-4208-A9CD-7D51032C1A9C}"/>
              </a:ext>
            </a:extLst>
          </xdr:cNvPr>
          <xdr:cNvSpPr txBox="1"/>
        </xdr:nvSpPr>
        <xdr:spPr>
          <a:xfrm>
            <a:off x="228600" y="4562475"/>
            <a:ext cx="3510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AR" sz="1100"/>
              <a:t>Q1</a:t>
            </a:r>
          </a:p>
        </xdr:txBody>
      </xdr:sp>
      <xdr:sp macro="" textlink="">
        <xdr:nvSpPr>
          <xdr:cNvPr id="10" name="CuadroTexto 9">
            <a:extLst>
              <a:ext uri="{FF2B5EF4-FFF2-40B4-BE49-F238E27FC236}">
                <a16:creationId xmlns:a16="http://schemas.microsoft.com/office/drawing/2014/main" id="{25EF07A1-D354-4F36-91FD-FF6A5F870071}"/>
              </a:ext>
            </a:extLst>
          </xdr:cNvPr>
          <xdr:cNvSpPr txBox="1"/>
        </xdr:nvSpPr>
        <xdr:spPr>
          <a:xfrm>
            <a:off x="723900" y="4533900"/>
            <a:ext cx="3510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AR" sz="1100"/>
              <a:t>Q2</a:t>
            </a:r>
          </a:p>
        </xdr:txBody>
      </xdr:sp>
      <xdr:sp macro="" textlink="">
        <xdr:nvSpPr>
          <xdr:cNvPr id="11" name="CuadroTexto 10">
            <a:extLst>
              <a:ext uri="{FF2B5EF4-FFF2-40B4-BE49-F238E27FC236}">
                <a16:creationId xmlns:a16="http://schemas.microsoft.com/office/drawing/2014/main" id="{129C452E-1BCA-44DB-BC18-BD0E1C190AF7}"/>
              </a:ext>
            </a:extLst>
          </xdr:cNvPr>
          <xdr:cNvSpPr txBox="1"/>
        </xdr:nvSpPr>
        <xdr:spPr>
          <a:xfrm>
            <a:off x="742950" y="4143375"/>
            <a:ext cx="3510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AR" sz="1100"/>
              <a:t>Q3</a:t>
            </a:r>
          </a:p>
        </xdr:txBody>
      </xdr:sp>
      <xdr:sp macro="" textlink="">
        <xdr:nvSpPr>
          <xdr:cNvPr id="12" name="CuadroTexto 11">
            <a:extLst>
              <a:ext uri="{FF2B5EF4-FFF2-40B4-BE49-F238E27FC236}">
                <a16:creationId xmlns:a16="http://schemas.microsoft.com/office/drawing/2014/main" id="{3CD225B9-D3D3-44B5-8FD1-604AAA646CB0}"/>
              </a:ext>
            </a:extLst>
          </xdr:cNvPr>
          <xdr:cNvSpPr txBox="1"/>
        </xdr:nvSpPr>
        <xdr:spPr>
          <a:xfrm>
            <a:off x="257175" y="4114800"/>
            <a:ext cx="3510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AR" sz="1100"/>
              <a:t>Q4</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733425</xdr:colOff>
          <xdr:row>12</xdr:row>
          <xdr:rowOff>114300</xdr:rowOff>
        </xdr:from>
        <xdr:to>
          <xdr:col>8</xdr:col>
          <xdr:colOff>657225</xdr:colOff>
          <xdr:row>14</xdr:row>
          <xdr:rowOff>38100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32</xdr:row>
          <xdr:rowOff>133350</xdr:rowOff>
        </xdr:from>
        <xdr:to>
          <xdr:col>13</xdr:col>
          <xdr:colOff>428625</xdr:colOff>
          <xdr:row>34</xdr:row>
          <xdr:rowOff>76200</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752475</xdr:colOff>
      <xdr:row>14</xdr:row>
      <xdr:rowOff>66675</xdr:rowOff>
    </xdr:from>
    <xdr:to>
      <xdr:col>13</xdr:col>
      <xdr:colOff>295275</xdr:colOff>
      <xdr:row>32</xdr:row>
      <xdr:rowOff>66675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0.05417</cdr:x>
      <cdr:y>0.50347</cdr:y>
    </cdr:from>
    <cdr:to>
      <cdr:x>0.975</cdr:x>
      <cdr:y>0.51042</cdr:y>
    </cdr:to>
    <cdr:cxnSp macro="">
      <cdr:nvCxnSpPr>
        <cdr:cNvPr id="3" name="Conector recto 2">
          <a:extLst xmlns:a="http://schemas.openxmlformats.org/drawingml/2006/main">
            <a:ext uri="{FF2B5EF4-FFF2-40B4-BE49-F238E27FC236}">
              <a16:creationId xmlns:a16="http://schemas.microsoft.com/office/drawing/2014/main" id="{7DD332B9-A75E-4E95-AB8E-2974B4426FE2}"/>
            </a:ext>
          </a:extLst>
        </cdr:cNvPr>
        <cdr:cNvCxnSpPr/>
      </cdr:nvCxnSpPr>
      <cdr:spPr>
        <a:xfrm xmlns:a="http://schemas.openxmlformats.org/drawingml/2006/main">
          <a:off x="247650" y="1381125"/>
          <a:ext cx="4210050" cy="190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0.50208</cdr:x>
      <cdr:y>0.13542</cdr:y>
    </cdr:from>
    <cdr:to>
      <cdr:x>0.51667</cdr:x>
      <cdr:y>0.85764</cdr:y>
    </cdr:to>
    <cdr:cxnSp macro="">
      <cdr:nvCxnSpPr>
        <cdr:cNvPr id="5" name="Conector recto 4">
          <a:extLst xmlns:a="http://schemas.openxmlformats.org/drawingml/2006/main">
            <a:ext uri="{FF2B5EF4-FFF2-40B4-BE49-F238E27FC236}">
              <a16:creationId xmlns:a16="http://schemas.microsoft.com/office/drawing/2014/main" id="{F7827007-DE4E-4022-9BFC-2484B97791EA}"/>
            </a:ext>
          </a:extLst>
        </cdr:cNvPr>
        <cdr:cNvCxnSpPr/>
      </cdr:nvCxnSpPr>
      <cdr:spPr>
        <a:xfrm xmlns:a="http://schemas.openxmlformats.org/drawingml/2006/main">
          <a:off x="2295525" y="371475"/>
          <a:ext cx="66675" cy="19812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CEA5-7FB8-4518-A117-F02E651B1995}">
  <sheetPr>
    <pageSetUpPr fitToPage="1"/>
  </sheetPr>
  <dimension ref="A1:A29"/>
  <sheetViews>
    <sheetView showGridLines="0" zoomScaleNormal="100" workbookViewId="0">
      <selection activeCell="A3" sqref="A3"/>
    </sheetView>
  </sheetViews>
  <sheetFormatPr baseColWidth="10" defaultRowHeight="14.25" x14ac:dyDescent="0.2"/>
  <cols>
    <col min="1" max="1" width="78.42578125" style="13" customWidth="1"/>
    <col min="2" max="16384" width="11.42578125" style="11"/>
  </cols>
  <sheetData>
    <row r="1" spans="1:1" ht="15" x14ac:dyDescent="0.2">
      <c r="A1" s="12" t="s">
        <v>34</v>
      </c>
    </row>
    <row r="2" spans="1:1" ht="71.25" x14ac:dyDescent="0.2">
      <c r="A2" s="13" t="s">
        <v>42</v>
      </c>
    </row>
    <row r="3" spans="1:1" ht="85.5" x14ac:dyDescent="0.2">
      <c r="A3" s="13" t="s">
        <v>35</v>
      </c>
    </row>
    <row r="4" spans="1:1" ht="42.75" x14ac:dyDescent="0.2">
      <c r="A4" s="13" t="s">
        <v>43</v>
      </c>
    </row>
    <row r="5" spans="1:1" ht="28.5" x14ac:dyDescent="0.2">
      <c r="A5" s="13" t="s">
        <v>49</v>
      </c>
    </row>
    <row r="6" spans="1:1" ht="28.5" x14ac:dyDescent="0.2">
      <c r="A6" s="13" t="s">
        <v>50</v>
      </c>
    </row>
    <row r="7" spans="1:1" ht="28.5" x14ac:dyDescent="0.2">
      <c r="A7" s="41" t="s">
        <v>57</v>
      </c>
    </row>
    <row r="8" spans="1:1" x14ac:dyDescent="0.2">
      <c r="A8" s="44" t="s">
        <v>58</v>
      </c>
    </row>
    <row r="9" spans="1:1" x14ac:dyDescent="0.2">
      <c r="A9" s="42" t="s">
        <v>59</v>
      </c>
    </row>
    <row r="10" spans="1:1" x14ac:dyDescent="0.2">
      <c r="A10" s="42" t="s">
        <v>60</v>
      </c>
    </row>
    <row r="11" spans="1:1" x14ac:dyDescent="0.2">
      <c r="A11" s="42" t="s">
        <v>61</v>
      </c>
    </row>
    <row r="12" spans="1:1" x14ac:dyDescent="0.2">
      <c r="A12" s="44" t="s">
        <v>65</v>
      </c>
    </row>
    <row r="13" spans="1:1" x14ac:dyDescent="0.2">
      <c r="A13" s="43" t="s">
        <v>62</v>
      </c>
    </row>
    <row r="14" spans="1:1" x14ac:dyDescent="0.2">
      <c r="A14" s="43" t="s">
        <v>63</v>
      </c>
    </row>
    <row r="15" spans="1:1" x14ac:dyDescent="0.2">
      <c r="A15" s="43" t="s">
        <v>64</v>
      </c>
    </row>
    <row r="16" spans="1:1" ht="28.5" x14ac:dyDescent="0.2">
      <c r="A16" s="13" t="s">
        <v>66</v>
      </c>
    </row>
    <row r="17" spans="1:1" ht="15" x14ac:dyDescent="0.2">
      <c r="A17" s="12" t="s">
        <v>51</v>
      </c>
    </row>
    <row r="18" spans="1:1" x14ac:dyDescent="0.2">
      <c r="A18" s="13" t="s">
        <v>52</v>
      </c>
    </row>
    <row r="19" spans="1:1" x14ac:dyDescent="0.2">
      <c r="A19" s="13" t="s">
        <v>56</v>
      </c>
    </row>
    <row r="20" spans="1:1" x14ac:dyDescent="0.2">
      <c r="A20" s="13" t="s">
        <v>53</v>
      </c>
    </row>
    <row r="21" spans="1:1" x14ac:dyDescent="0.2">
      <c r="A21" s="13" t="s">
        <v>54</v>
      </c>
    </row>
    <row r="22" spans="1:1" x14ac:dyDescent="0.2">
      <c r="A22" s="13" t="s">
        <v>55</v>
      </c>
    </row>
    <row r="29" spans="1:1" ht="28.5" x14ac:dyDescent="0.2">
      <c r="A29" s="13" t="s">
        <v>67</v>
      </c>
    </row>
  </sheetData>
  <sheetProtection algorithmName="SHA-512" hashValue="QxeY/1Xz88G/7rqo17xslcBcM7njPsoMzqRzUw3JkRJGrYTdZdmVTsj0vavVwOXa15rCqphEFyqjinjx6J0Meg==" saltValue="qbUugyLxvGMgF8MRI4TMAw==" spinCount="100000" sheet="1" objects="1" scenarios="1"/>
  <pageMargins left="0.70866141732283472" right="0.70866141732283472" top="0.74803149606299213" bottom="0.74803149606299213" header="0.31496062992125984" footer="0.31496062992125984"/>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41"/>
  <sheetViews>
    <sheetView showGridLines="0" tabSelected="1" topLeftCell="A26" workbookViewId="0">
      <selection activeCell="G16" sqref="G16"/>
    </sheetView>
  </sheetViews>
  <sheetFormatPr baseColWidth="10" defaultColWidth="11.5703125" defaultRowHeight="12" x14ac:dyDescent="0.2"/>
  <cols>
    <col min="1" max="1" width="17.7109375" style="25" customWidth="1"/>
    <col min="2" max="2" width="17" style="25" customWidth="1"/>
    <col min="3" max="3" width="11.85546875" style="25" customWidth="1"/>
    <col min="4" max="5" width="9.85546875" style="25" customWidth="1"/>
    <col min="6" max="7" width="11.5703125" style="25"/>
    <col min="8" max="8" width="11.7109375" style="25" customWidth="1"/>
    <col min="9" max="10" width="11.5703125" style="25"/>
    <col min="11" max="11" width="11.140625" style="25" customWidth="1"/>
    <col min="12" max="16384" width="11.5703125" style="25"/>
  </cols>
  <sheetData>
    <row r="1" spans="1:13" x14ac:dyDescent="0.2">
      <c r="A1" s="25" t="s">
        <v>68</v>
      </c>
    </row>
    <row r="2" spans="1:13" x14ac:dyDescent="0.2">
      <c r="A2" s="24" t="s">
        <v>47</v>
      </c>
    </row>
    <row r="3" spans="1:13" x14ac:dyDescent="0.2">
      <c r="A3" s="25">
        <v>1</v>
      </c>
      <c r="B3" s="25">
        <v>2</v>
      </c>
      <c r="C3" s="25">
        <v>3</v>
      </c>
      <c r="D3" s="25">
        <v>4</v>
      </c>
      <c r="E3" s="25">
        <v>5</v>
      </c>
      <c r="F3" s="25">
        <v>6</v>
      </c>
      <c r="G3" s="25">
        <v>7</v>
      </c>
      <c r="H3" s="25">
        <v>8</v>
      </c>
      <c r="I3" s="25">
        <v>9</v>
      </c>
      <c r="J3" s="25">
        <v>10</v>
      </c>
      <c r="K3" s="25">
        <v>11</v>
      </c>
      <c r="L3" s="25">
        <v>12</v>
      </c>
      <c r="M3" s="25">
        <v>13</v>
      </c>
    </row>
    <row r="4" spans="1:13" s="27" customFormat="1" ht="24" x14ac:dyDescent="0.25">
      <c r="A4" s="26" t="s">
        <v>0</v>
      </c>
      <c r="B4" s="26" t="s">
        <v>1</v>
      </c>
      <c r="C4" s="26" t="s">
        <v>2</v>
      </c>
      <c r="D4" s="26" t="s">
        <v>5</v>
      </c>
      <c r="E4" s="26" t="s">
        <v>6</v>
      </c>
      <c r="F4" s="26" t="s">
        <v>3</v>
      </c>
      <c r="G4" s="26" t="s">
        <v>7</v>
      </c>
      <c r="H4" s="26" t="s">
        <v>8</v>
      </c>
      <c r="I4" s="26" t="s">
        <v>4</v>
      </c>
      <c r="J4" s="26" t="s">
        <v>9</v>
      </c>
      <c r="K4" s="26" t="s">
        <v>10</v>
      </c>
      <c r="L4" s="26" t="s">
        <v>12</v>
      </c>
      <c r="M4" s="26" t="s">
        <v>13</v>
      </c>
    </row>
    <row r="5" spans="1:13" x14ac:dyDescent="0.2">
      <c r="A5" s="28" t="s">
        <v>44</v>
      </c>
      <c r="B5" s="29">
        <v>35738</v>
      </c>
      <c r="C5" s="29">
        <v>262</v>
      </c>
      <c r="D5" s="33">
        <f t="shared" ref="D5:D11" si="0">$B$15*C5/$B5</f>
        <v>1466.2264256533663</v>
      </c>
      <c r="E5" s="34">
        <f>RANK(D5,$D$5:$D$11,1)</f>
        <v>6</v>
      </c>
      <c r="F5" s="29">
        <v>9064</v>
      </c>
      <c r="G5" s="33">
        <f t="shared" ref="G5:G11" si="1">$B$15*F5/$B5</f>
        <v>50724.718786725614</v>
      </c>
      <c r="H5" s="34">
        <f>RANK(G5,$G$5:$G$11,1)</f>
        <v>7</v>
      </c>
      <c r="I5" s="29">
        <v>79</v>
      </c>
      <c r="J5" s="33">
        <f t="shared" ref="J5:J11" si="2">$B$15*I5/$B5</f>
        <v>442.10644132296153</v>
      </c>
      <c r="K5" s="34">
        <f>RANK(J5,$J$5:$J$11,1)</f>
        <v>7</v>
      </c>
      <c r="L5" s="35">
        <f t="shared" ref="L5:L11" si="3">$B$17*E5+$B$18*H5+$B$19*K5</f>
        <v>6.8000000000000007</v>
      </c>
      <c r="M5" s="34">
        <f>RANK(L5,$L$5:$L$11,1)</f>
        <v>7</v>
      </c>
    </row>
    <row r="6" spans="1:13" x14ac:dyDescent="0.2">
      <c r="A6" s="28" t="s">
        <v>36</v>
      </c>
      <c r="B6" s="29">
        <v>156450</v>
      </c>
      <c r="C6" s="29">
        <v>488</v>
      </c>
      <c r="D6" s="33">
        <f t="shared" si="0"/>
        <v>623.84148290188557</v>
      </c>
      <c r="E6" s="34">
        <f t="shared" ref="E6:E11" si="4">RANK(D6,$D$5:$D$11,1)</f>
        <v>4</v>
      </c>
      <c r="F6" s="29">
        <v>6374</v>
      </c>
      <c r="G6" s="33">
        <f t="shared" si="1"/>
        <v>8148.2901885586452</v>
      </c>
      <c r="H6" s="34">
        <f t="shared" ref="H6:H11" si="5">RANK(G6,$G$5:$G$11,1)</f>
        <v>3</v>
      </c>
      <c r="I6" s="29">
        <v>43</v>
      </c>
      <c r="J6" s="33">
        <f t="shared" si="2"/>
        <v>54.969638862256311</v>
      </c>
      <c r="K6" s="34">
        <f t="shared" ref="K6:K11" si="6">RANK(J6,$J$5:$J$11,1)</f>
        <v>4</v>
      </c>
      <c r="L6" s="35">
        <f t="shared" si="3"/>
        <v>3.7</v>
      </c>
      <c r="M6" s="34">
        <f t="shared" ref="M6:M11" si="7">RANK(L6,$L$5:$L$11,1)</f>
        <v>4</v>
      </c>
    </row>
    <row r="7" spans="1:13" x14ac:dyDescent="0.2">
      <c r="A7" s="28" t="s">
        <v>37</v>
      </c>
      <c r="B7" s="29">
        <v>157793</v>
      </c>
      <c r="C7" s="29">
        <v>337</v>
      </c>
      <c r="D7" s="33">
        <f t="shared" si="0"/>
        <v>427.14188842344083</v>
      </c>
      <c r="E7" s="34">
        <f t="shared" si="4"/>
        <v>2</v>
      </c>
      <c r="F7" s="29">
        <v>9994</v>
      </c>
      <c r="G7" s="33">
        <f t="shared" si="1"/>
        <v>12667.228584284474</v>
      </c>
      <c r="H7" s="34">
        <f t="shared" si="5"/>
        <v>6</v>
      </c>
      <c r="I7" s="29">
        <v>29</v>
      </c>
      <c r="J7" s="33">
        <f t="shared" si="2"/>
        <v>36.75701710468779</v>
      </c>
      <c r="K7" s="34">
        <f t="shared" si="6"/>
        <v>2</v>
      </c>
      <c r="L7" s="35">
        <f t="shared" si="3"/>
        <v>3.1999999999999997</v>
      </c>
      <c r="M7" s="34">
        <f t="shared" si="7"/>
        <v>3</v>
      </c>
    </row>
    <row r="8" spans="1:13" x14ac:dyDescent="0.2">
      <c r="A8" s="28" t="s">
        <v>40</v>
      </c>
      <c r="B8" s="29">
        <v>181279</v>
      </c>
      <c r="C8" s="29">
        <v>397</v>
      </c>
      <c r="D8" s="33">
        <f t="shared" si="0"/>
        <v>437.99888569553008</v>
      </c>
      <c r="E8" s="34">
        <f t="shared" si="4"/>
        <v>3</v>
      </c>
      <c r="F8" s="29">
        <v>4334</v>
      </c>
      <c r="G8" s="33">
        <f t="shared" si="1"/>
        <v>4781.5797748222358</v>
      </c>
      <c r="H8" s="34">
        <f t="shared" si="5"/>
        <v>2</v>
      </c>
      <c r="I8" s="29">
        <v>35</v>
      </c>
      <c r="J8" s="33">
        <f t="shared" si="2"/>
        <v>38.614511333359076</v>
      </c>
      <c r="K8" s="34">
        <f t="shared" si="6"/>
        <v>3</v>
      </c>
      <c r="L8" s="35">
        <f t="shared" si="3"/>
        <v>2.7</v>
      </c>
      <c r="M8" s="34">
        <f t="shared" si="7"/>
        <v>2</v>
      </c>
    </row>
    <row r="9" spans="1:13" x14ac:dyDescent="0.2">
      <c r="A9" s="28" t="s">
        <v>41</v>
      </c>
      <c r="B9" s="29">
        <v>162053</v>
      </c>
      <c r="C9" s="29">
        <v>277</v>
      </c>
      <c r="D9" s="33">
        <f t="shared" si="0"/>
        <v>341.86346442213352</v>
      </c>
      <c r="E9" s="34">
        <f t="shared" si="4"/>
        <v>1</v>
      </c>
      <c r="F9" s="29">
        <v>9933</v>
      </c>
      <c r="G9" s="33">
        <f t="shared" si="1"/>
        <v>12258.952318068779</v>
      </c>
      <c r="H9" s="34">
        <f t="shared" si="5"/>
        <v>5</v>
      </c>
      <c r="I9" s="29">
        <v>98</v>
      </c>
      <c r="J9" s="33">
        <f t="shared" si="2"/>
        <v>120.94808488580897</v>
      </c>
      <c r="K9" s="34">
        <f t="shared" si="6"/>
        <v>5</v>
      </c>
      <c r="L9" s="35">
        <f t="shared" si="3"/>
        <v>4.2</v>
      </c>
      <c r="M9" s="34">
        <f t="shared" si="7"/>
        <v>5</v>
      </c>
    </row>
    <row r="10" spans="1:13" x14ac:dyDescent="0.2">
      <c r="A10" s="28" t="s">
        <v>38</v>
      </c>
      <c r="B10" s="29">
        <v>142628</v>
      </c>
      <c r="C10" s="29">
        <v>541</v>
      </c>
      <c r="D10" s="33">
        <f t="shared" si="0"/>
        <v>758.61682138149592</v>
      </c>
      <c r="E10" s="34">
        <f t="shared" si="4"/>
        <v>5</v>
      </c>
      <c r="F10" s="29">
        <v>2443</v>
      </c>
      <c r="G10" s="33">
        <f t="shared" si="1"/>
        <v>3425.6948144824296</v>
      </c>
      <c r="H10" s="34">
        <f t="shared" si="5"/>
        <v>1</v>
      </c>
      <c r="I10" s="29">
        <v>10</v>
      </c>
      <c r="J10" s="33">
        <f t="shared" si="2"/>
        <v>14.022492077291977</v>
      </c>
      <c r="K10" s="34">
        <f t="shared" si="6"/>
        <v>1</v>
      </c>
      <c r="L10" s="35">
        <f t="shared" si="3"/>
        <v>1.8</v>
      </c>
      <c r="M10" s="34">
        <f t="shared" si="7"/>
        <v>1</v>
      </c>
    </row>
    <row r="11" spans="1:13" x14ac:dyDescent="0.2">
      <c r="A11" s="28" t="s">
        <v>39</v>
      </c>
      <c r="B11" s="29">
        <v>109758</v>
      </c>
      <c r="C11" s="29">
        <v>997</v>
      </c>
      <c r="D11" s="33">
        <f t="shared" si="0"/>
        <v>1816.7240656717506</v>
      </c>
      <c r="E11" s="34">
        <f t="shared" si="4"/>
        <v>7</v>
      </c>
      <c r="F11" s="29">
        <v>6022</v>
      </c>
      <c r="G11" s="33">
        <f t="shared" si="1"/>
        <v>10973.232019533883</v>
      </c>
      <c r="H11" s="34">
        <f t="shared" si="5"/>
        <v>4</v>
      </c>
      <c r="I11" s="29">
        <v>78</v>
      </c>
      <c r="J11" s="33">
        <f t="shared" si="2"/>
        <v>142.13086973159133</v>
      </c>
      <c r="K11" s="34">
        <f t="shared" si="6"/>
        <v>6</v>
      </c>
      <c r="L11" s="35">
        <f t="shared" si="3"/>
        <v>5.6</v>
      </c>
      <c r="M11" s="34">
        <f t="shared" si="7"/>
        <v>6</v>
      </c>
    </row>
    <row r="14" spans="1:13" x14ac:dyDescent="0.2">
      <c r="A14" s="25" t="s">
        <v>11</v>
      </c>
    </row>
    <row r="15" spans="1:13" x14ac:dyDescent="0.2">
      <c r="A15" s="28" t="s">
        <v>1</v>
      </c>
      <c r="B15" s="30">
        <v>200000</v>
      </c>
    </row>
    <row r="16" spans="1:13" x14ac:dyDescent="0.2">
      <c r="B16" s="31" t="s">
        <v>12</v>
      </c>
    </row>
    <row r="17" spans="1:13" x14ac:dyDescent="0.2">
      <c r="A17" s="28" t="s">
        <v>2</v>
      </c>
      <c r="B17" s="29">
        <v>0.2</v>
      </c>
    </row>
    <row r="18" spans="1:13" x14ac:dyDescent="0.2">
      <c r="A18" s="28" t="s">
        <v>3</v>
      </c>
      <c r="B18" s="29">
        <v>0.3</v>
      </c>
    </row>
    <row r="19" spans="1:13" x14ac:dyDescent="0.2">
      <c r="A19" s="28" t="s">
        <v>4</v>
      </c>
      <c r="B19" s="29">
        <v>0.5</v>
      </c>
    </row>
    <row r="20" spans="1:13" x14ac:dyDescent="0.2">
      <c r="B20" s="32">
        <f>SUM(B17:B19)</f>
        <v>1</v>
      </c>
    </row>
    <row r="22" spans="1:13" x14ac:dyDescent="0.2">
      <c r="A22" s="24" t="s">
        <v>48</v>
      </c>
    </row>
    <row r="23" spans="1:13" x14ac:dyDescent="0.2">
      <c r="A23" s="25">
        <v>1</v>
      </c>
      <c r="B23" s="25">
        <v>2</v>
      </c>
      <c r="C23" s="25">
        <v>3</v>
      </c>
      <c r="D23" s="25">
        <v>4</v>
      </c>
      <c r="E23" s="25">
        <v>5</v>
      </c>
      <c r="F23" s="25">
        <v>6</v>
      </c>
      <c r="G23" s="25">
        <v>7</v>
      </c>
      <c r="H23" s="25">
        <v>8</v>
      </c>
      <c r="I23" s="25">
        <v>9</v>
      </c>
      <c r="J23" s="25">
        <v>10</v>
      </c>
      <c r="K23" s="25">
        <v>11</v>
      </c>
      <c r="L23" s="25">
        <v>12</v>
      </c>
      <c r="M23" s="25">
        <v>13</v>
      </c>
    </row>
    <row r="24" spans="1:13" ht="24" x14ac:dyDescent="0.2">
      <c r="A24" s="26" t="s">
        <v>0</v>
      </c>
      <c r="B24" s="26" t="s">
        <v>1</v>
      </c>
      <c r="C24" s="26" t="s">
        <v>14</v>
      </c>
      <c r="D24" s="26" t="s">
        <v>15</v>
      </c>
      <c r="E24" s="26" t="s">
        <v>16</v>
      </c>
      <c r="F24" s="26" t="s">
        <v>17</v>
      </c>
      <c r="G24" s="26" t="s">
        <v>18</v>
      </c>
      <c r="H24" s="26" t="s">
        <v>19</v>
      </c>
      <c r="I24" s="26" t="s">
        <v>20</v>
      </c>
      <c r="J24" s="26" t="s">
        <v>21</v>
      </c>
      <c r="K24" s="26" t="s">
        <v>22</v>
      </c>
      <c r="L24" s="26" t="s">
        <v>12</v>
      </c>
      <c r="M24" s="26" t="s">
        <v>13</v>
      </c>
    </row>
    <row r="25" spans="1:13" x14ac:dyDescent="0.2">
      <c r="A25" s="28" t="s">
        <v>44</v>
      </c>
      <c r="B25" s="29">
        <v>35738</v>
      </c>
      <c r="C25" s="29">
        <v>26</v>
      </c>
      <c r="D25" s="36">
        <f t="shared" ref="D25:D31" si="8">$B$15*C25/$B25</f>
        <v>145.50338575186078</v>
      </c>
      <c r="E25" s="37">
        <f>RANK(D25,$D$25:$D$31,0)</f>
        <v>1</v>
      </c>
      <c r="F25" s="29">
        <v>89</v>
      </c>
      <c r="G25" s="36">
        <f t="shared" ref="G25:G31" si="9">$B$15*F25/$B25</f>
        <v>498.06928199675417</v>
      </c>
      <c r="H25" s="37">
        <f>RANK(G25,$G$25:$G$31,0)</f>
        <v>1</v>
      </c>
      <c r="I25" s="29">
        <v>92</v>
      </c>
      <c r="J25" s="36">
        <f t="shared" ref="J25:J31" si="10">$B$15*I25/$B25</f>
        <v>514.85813419889189</v>
      </c>
      <c r="K25" s="37">
        <f>RANK(J25,$J$25:$J$31,0)</f>
        <v>1</v>
      </c>
      <c r="L25" s="38">
        <f>B37+E25+B38*H25+B39*K25</f>
        <v>2.5</v>
      </c>
      <c r="M25" s="37">
        <f>RANK(L25,$L$25:$L$31,0)</f>
        <v>6</v>
      </c>
    </row>
    <row r="26" spans="1:13" x14ac:dyDescent="0.2">
      <c r="A26" s="28" t="s">
        <v>36</v>
      </c>
      <c r="B26" s="29">
        <v>156450</v>
      </c>
      <c r="C26" s="29">
        <v>76</v>
      </c>
      <c r="D26" s="36">
        <f t="shared" si="8"/>
        <v>97.155640779801857</v>
      </c>
      <c r="E26" s="37">
        <f t="shared" ref="E26:E31" si="11">RANK(D26,$D$25:$D$31,0)</f>
        <v>3</v>
      </c>
      <c r="F26" s="29">
        <v>2</v>
      </c>
      <c r="G26" s="36">
        <f t="shared" si="9"/>
        <v>2.556727388942154</v>
      </c>
      <c r="H26" s="37">
        <f t="shared" ref="H26:H31" si="12">RANK(G26,$G$25:$G$31,0)</f>
        <v>6</v>
      </c>
      <c r="I26" s="29">
        <v>79</v>
      </c>
      <c r="J26" s="36">
        <f t="shared" si="10"/>
        <v>100.99073186321509</v>
      </c>
      <c r="K26" s="37">
        <f t="shared" ref="K26:K31" si="13">RANK(J26,$J$25:$J$31,0)</f>
        <v>6</v>
      </c>
      <c r="L26" s="38">
        <f>B38+E26+B39*H26+B40*K26</f>
        <v>4</v>
      </c>
      <c r="M26" s="37">
        <f t="shared" ref="M26:M31" si="14">RANK(L26,$L$25:$L$31,0)</f>
        <v>4</v>
      </c>
    </row>
    <row r="27" spans="1:13" x14ac:dyDescent="0.2">
      <c r="A27" s="28" t="s">
        <v>37</v>
      </c>
      <c r="B27" s="29">
        <v>157793</v>
      </c>
      <c r="C27" s="29">
        <v>52</v>
      </c>
      <c r="D27" s="36">
        <f t="shared" si="8"/>
        <v>65.909134118750515</v>
      </c>
      <c r="E27" s="37">
        <f t="shared" si="11"/>
        <v>5</v>
      </c>
      <c r="F27" s="29">
        <v>91</v>
      </c>
      <c r="G27" s="36">
        <f t="shared" si="9"/>
        <v>115.3409847078134</v>
      </c>
      <c r="H27" s="37">
        <f t="shared" si="12"/>
        <v>3</v>
      </c>
      <c r="I27" s="29">
        <v>88</v>
      </c>
      <c r="J27" s="36">
        <f t="shared" si="10"/>
        <v>111.53853466250087</v>
      </c>
      <c r="K27" s="37">
        <f t="shared" si="13"/>
        <v>4</v>
      </c>
      <c r="L27" s="38">
        <f t="shared" ref="L27:L31" si="15">B39+E27+B40*H27+B41*K27</f>
        <v>5</v>
      </c>
      <c r="M27" s="37">
        <f t="shared" si="14"/>
        <v>3</v>
      </c>
    </row>
    <row r="28" spans="1:13" x14ac:dyDescent="0.2">
      <c r="A28" s="28" t="s">
        <v>40</v>
      </c>
      <c r="B28" s="29">
        <v>181279</v>
      </c>
      <c r="C28" s="29">
        <v>27</v>
      </c>
      <c r="D28" s="36">
        <f t="shared" si="8"/>
        <v>29.788337314305572</v>
      </c>
      <c r="E28" s="37">
        <f t="shared" si="11"/>
        <v>7</v>
      </c>
      <c r="F28" s="29">
        <v>56</v>
      </c>
      <c r="G28" s="36">
        <f t="shared" si="9"/>
        <v>61.783218133374525</v>
      </c>
      <c r="H28" s="37">
        <f t="shared" si="12"/>
        <v>4</v>
      </c>
      <c r="I28" s="29">
        <v>25</v>
      </c>
      <c r="J28" s="36">
        <f t="shared" si="10"/>
        <v>27.581793809542198</v>
      </c>
      <c r="K28" s="37">
        <f t="shared" si="13"/>
        <v>7</v>
      </c>
      <c r="L28" s="38">
        <f t="shared" si="15"/>
        <v>7</v>
      </c>
      <c r="M28" s="37">
        <f t="shared" si="14"/>
        <v>1</v>
      </c>
    </row>
    <row r="29" spans="1:13" x14ac:dyDescent="0.2">
      <c r="A29" s="28" t="s">
        <v>41</v>
      </c>
      <c r="B29" s="29">
        <v>162053</v>
      </c>
      <c r="C29" s="29">
        <v>65</v>
      </c>
      <c r="D29" s="36">
        <f t="shared" si="8"/>
        <v>80.22066854671003</v>
      </c>
      <c r="E29" s="37">
        <f t="shared" si="11"/>
        <v>4</v>
      </c>
      <c r="F29" s="29">
        <v>1</v>
      </c>
      <c r="G29" s="36">
        <f t="shared" si="9"/>
        <v>1.2341641314878466</v>
      </c>
      <c r="H29" s="37">
        <f t="shared" si="12"/>
        <v>7</v>
      </c>
      <c r="I29" s="29">
        <v>89</v>
      </c>
      <c r="J29" s="36">
        <f t="shared" si="10"/>
        <v>109.84060770241834</v>
      </c>
      <c r="K29" s="37">
        <f t="shared" si="13"/>
        <v>5</v>
      </c>
      <c r="L29" s="38">
        <f t="shared" si="15"/>
        <v>4</v>
      </c>
      <c r="M29" s="37">
        <f t="shared" si="14"/>
        <v>4</v>
      </c>
    </row>
    <row r="30" spans="1:13" x14ac:dyDescent="0.2">
      <c r="A30" s="28" t="s">
        <v>38</v>
      </c>
      <c r="B30" s="29">
        <v>142628</v>
      </c>
      <c r="C30" s="29">
        <v>27</v>
      </c>
      <c r="D30" s="36">
        <f t="shared" si="8"/>
        <v>37.860728608688333</v>
      </c>
      <c r="E30" s="37">
        <f t="shared" si="11"/>
        <v>6</v>
      </c>
      <c r="F30" s="29">
        <v>2</v>
      </c>
      <c r="G30" s="36">
        <f t="shared" si="9"/>
        <v>2.8044984154583954</v>
      </c>
      <c r="H30" s="37">
        <f t="shared" si="12"/>
        <v>5</v>
      </c>
      <c r="I30" s="29">
        <v>80</v>
      </c>
      <c r="J30" s="36">
        <f t="shared" si="10"/>
        <v>112.17993661833582</v>
      </c>
      <c r="K30" s="37">
        <f t="shared" si="13"/>
        <v>3</v>
      </c>
      <c r="L30" s="38">
        <f t="shared" si="15"/>
        <v>6</v>
      </c>
      <c r="M30" s="37">
        <f t="shared" si="14"/>
        <v>2</v>
      </c>
    </row>
    <row r="31" spans="1:13" x14ac:dyDescent="0.2">
      <c r="A31" s="28" t="s">
        <v>39</v>
      </c>
      <c r="B31" s="29">
        <v>109758</v>
      </c>
      <c r="C31" s="29">
        <v>57</v>
      </c>
      <c r="D31" s="36">
        <f t="shared" si="8"/>
        <v>103.86486634231673</v>
      </c>
      <c r="E31" s="37">
        <f t="shared" si="11"/>
        <v>2</v>
      </c>
      <c r="F31" s="29">
        <v>86</v>
      </c>
      <c r="G31" s="36">
        <f t="shared" si="9"/>
        <v>156.70839483226735</v>
      </c>
      <c r="H31" s="37">
        <f t="shared" si="12"/>
        <v>2</v>
      </c>
      <c r="I31" s="29">
        <v>84</v>
      </c>
      <c r="J31" s="36">
        <f t="shared" si="10"/>
        <v>153.06401355709835</v>
      </c>
      <c r="K31" s="37">
        <f t="shared" si="13"/>
        <v>2</v>
      </c>
      <c r="L31" s="38">
        <f t="shared" si="15"/>
        <v>2</v>
      </c>
      <c r="M31" s="37">
        <f t="shared" si="14"/>
        <v>7</v>
      </c>
    </row>
    <row r="34" spans="1:2" x14ac:dyDescent="0.2">
      <c r="B34" s="31" t="s">
        <v>12</v>
      </c>
    </row>
    <row r="35" spans="1:2" x14ac:dyDescent="0.2">
      <c r="A35" s="28" t="s">
        <v>14</v>
      </c>
      <c r="B35" s="29">
        <v>0.2</v>
      </c>
    </row>
    <row r="36" spans="1:2" x14ac:dyDescent="0.2">
      <c r="A36" s="28" t="s">
        <v>17</v>
      </c>
      <c r="B36" s="29">
        <v>0.3</v>
      </c>
    </row>
    <row r="37" spans="1:2" x14ac:dyDescent="0.2">
      <c r="A37" s="28" t="s">
        <v>20</v>
      </c>
      <c r="B37" s="29">
        <v>0.5</v>
      </c>
    </row>
    <row r="38" spans="1:2" x14ac:dyDescent="0.2">
      <c r="B38" s="32">
        <f>SUM(B35:B37)</f>
        <v>1</v>
      </c>
    </row>
    <row r="39" spans="1:2" x14ac:dyDescent="0.2">
      <c r="A39" s="25" t="s">
        <v>45</v>
      </c>
    </row>
    <row r="40" spans="1:2" x14ac:dyDescent="0.2">
      <c r="A40" s="25" t="s">
        <v>23</v>
      </c>
    </row>
    <row r="41" spans="1:2" x14ac:dyDescent="0.2">
      <c r="A41" s="25" t="s">
        <v>46</v>
      </c>
    </row>
  </sheetData>
  <sheetProtection algorithmName="SHA-512" hashValue="6h+I3oI9lfvgUtsGEz6EfJXHJfwpmWfGKrsWInR/YbmDeyrOjhAuDRLfuuL7GC4xRGsDQIusxRgpKv+o6PCQkQ==" saltValue="1kFzQeBtZyIAKryTV+ohtw==" spinCount="100000" sheet="1" objects="1" scenarios="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J36"/>
  <sheetViews>
    <sheetView showGridLines="0" topLeftCell="E11" workbookViewId="0">
      <selection activeCell="P22" sqref="P22"/>
    </sheetView>
  </sheetViews>
  <sheetFormatPr baseColWidth="10" defaultColWidth="11.5703125" defaultRowHeight="12" x14ac:dyDescent="0.2"/>
  <cols>
    <col min="1" max="1" width="15.85546875" style="1" customWidth="1"/>
    <col min="2" max="4" width="11.5703125" style="1"/>
    <col min="5" max="5" width="16.140625" style="1" customWidth="1"/>
    <col min="6" max="6" width="14.7109375" style="1" customWidth="1"/>
    <col min="7" max="7" width="9.85546875" style="1" bestFit="1" customWidth="1"/>
    <col min="8" max="9" width="11.5703125" style="1"/>
    <col min="10" max="10" width="15.7109375" style="1" customWidth="1"/>
    <col min="11" max="11" width="11.5703125" style="1"/>
    <col min="12" max="12" width="11.5703125" style="1" customWidth="1"/>
    <col min="13" max="13" width="13.42578125" style="1" customWidth="1"/>
    <col min="14" max="16384" width="11.5703125" style="1"/>
  </cols>
  <sheetData>
    <row r="1" spans="1:10" x14ac:dyDescent="0.2">
      <c r="A1" s="1" t="s">
        <v>24</v>
      </c>
    </row>
    <row r="3" spans="1:10" x14ac:dyDescent="0.2">
      <c r="A3" s="7" t="s">
        <v>0</v>
      </c>
      <c r="B3" s="8" t="s">
        <v>2</v>
      </c>
      <c r="C3" s="8" t="s">
        <v>3</v>
      </c>
      <c r="D3" s="8" t="s">
        <v>4</v>
      </c>
      <c r="E3" s="14" t="s">
        <v>14</v>
      </c>
      <c r="F3" s="14" t="s">
        <v>17</v>
      </c>
      <c r="G3" s="14" t="s">
        <v>20</v>
      </c>
      <c r="H3" s="22" t="s">
        <v>25</v>
      </c>
      <c r="I3" s="16" t="s">
        <v>26</v>
      </c>
      <c r="J3" s="21"/>
    </row>
    <row r="4" spans="1:10" x14ac:dyDescent="0.2">
      <c r="A4" s="2" t="str">
        <f>'Ingreso de datos'!A5</f>
        <v>Mantenimiento</v>
      </c>
      <c r="B4" s="10">
        <f>'Ingreso de datos'!E5</f>
        <v>6</v>
      </c>
      <c r="C4" s="10">
        <f>'Ingreso de datos'!H5</f>
        <v>7</v>
      </c>
      <c r="D4" s="10">
        <f>'Ingreso de datos'!K5</f>
        <v>7</v>
      </c>
      <c r="E4" s="15">
        <f>'Ingreso de datos'!E25</f>
        <v>1</v>
      </c>
      <c r="F4" s="15">
        <f>'Ingreso de datos'!H25</f>
        <v>1</v>
      </c>
      <c r="G4" s="15">
        <f>'Ingreso de datos'!K25</f>
        <v>1</v>
      </c>
      <c r="H4" s="23">
        <f>'Ingreso de datos'!M5</f>
        <v>7</v>
      </c>
      <c r="I4" s="23">
        <f>'Ingreso de datos'!M25</f>
        <v>6</v>
      </c>
      <c r="J4" s="21"/>
    </row>
    <row r="5" spans="1:10" x14ac:dyDescent="0.2">
      <c r="A5" s="2" t="str">
        <f>'Ingreso de datos'!A6</f>
        <v>Operaciones</v>
      </c>
      <c r="B5" s="10">
        <f>'Ingreso de datos'!E6</f>
        <v>4</v>
      </c>
      <c r="C5" s="10">
        <f>'Ingreso de datos'!H6</f>
        <v>3</v>
      </c>
      <c r="D5" s="10">
        <f>'Ingreso de datos'!K6</f>
        <v>4</v>
      </c>
      <c r="E5" s="15">
        <f>'Ingreso de datos'!E26</f>
        <v>3</v>
      </c>
      <c r="F5" s="15">
        <f>'Ingreso de datos'!H26</f>
        <v>6</v>
      </c>
      <c r="G5" s="15">
        <f>'Ingreso de datos'!K26</f>
        <v>6</v>
      </c>
      <c r="H5" s="23">
        <f>'Ingreso de datos'!M6</f>
        <v>4</v>
      </c>
      <c r="I5" s="23">
        <f>'Ingreso de datos'!M26</f>
        <v>4</v>
      </c>
    </row>
    <row r="6" spans="1:10" x14ac:dyDescent="0.2">
      <c r="A6" s="2" t="str">
        <f>'Ingreso de datos'!A7</f>
        <v>Perforación</v>
      </c>
      <c r="B6" s="10">
        <f>'Ingreso de datos'!E7</f>
        <v>2</v>
      </c>
      <c r="C6" s="10">
        <f>'Ingreso de datos'!H7</f>
        <v>6</v>
      </c>
      <c r="D6" s="10">
        <f>'Ingreso de datos'!K7</f>
        <v>2</v>
      </c>
      <c r="E6" s="15">
        <f>'Ingreso de datos'!E27</f>
        <v>5</v>
      </c>
      <c r="F6" s="15">
        <f>'Ingreso de datos'!H27</f>
        <v>3</v>
      </c>
      <c r="G6" s="15">
        <f>'Ingreso de datos'!K27</f>
        <v>4</v>
      </c>
      <c r="H6" s="23">
        <f>'Ingreso de datos'!M7</f>
        <v>3</v>
      </c>
      <c r="I6" s="23">
        <f>'Ingreso de datos'!M27</f>
        <v>3</v>
      </c>
    </row>
    <row r="7" spans="1:10" x14ac:dyDescent="0.2">
      <c r="A7" s="2" t="str">
        <f>'Ingreso de datos'!A8</f>
        <v>Transporte</v>
      </c>
      <c r="B7" s="10">
        <f>'Ingreso de datos'!E8</f>
        <v>3</v>
      </c>
      <c r="C7" s="10">
        <f>'Ingreso de datos'!H8</f>
        <v>2</v>
      </c>
      <c r="D7" s="10">
        <f>'Ingreso de datos'!K8</f>
        <v>3</v>
      </c>
      <c r="E7" s="15">
        <f>'Ingreso de datos'!E28</f>
        <v>7</v>
      </c>
      <c r="F7" s="15">
        <f>'Ingreso de datos'!H28</f>
        <v>4</v>
      </c>
      <c r="G7" s="15">
        <f>'Ingreso de datos'!K28</f>
        <v>7</v>
      </c>
      <c r="H7" s="23">
        <f>'Ingreso de datos'!M8</f>
        <v>2</v>
      </c>
      <c r="I7" s="23">
        <f>'Ingreso de datos'!M28</f>
        <v>1</v>
      </c>
    </row>
    <row r="8" spans="1:10" x14ac:dyDescent="0.2">
      <c r="A8" s="2" t="str">
        <f>'Ingreso de datos'!A9</f>
        <v>Logística</v>
      </c>
      <c r="B8" s="10">
        <f>'Ingreso de datos'!E9</f>
        <v>1</v>
      </c>
      <c r="C8" s="10">
        <f>'Ingreso de datos'!H9</f>
        <v>5</v>
      </c>
      <c r="D8" s="10">
        <f>'Ingreso de datos'!K9</f>
        <v>5</v>
      </c>
      <c r="E8" s="15">
        <f>'Ingreso de datos'!E29</f>
        <v>4</v>
      </c>
      <c r="F8" s="15">
        <f>'Ingreso de datos'!H29</f>
        <v>7</v>
      </c>
      <c r="G8" s="15">
        <f>'Ingreso de datos'!K29</f>
        <v>5</v>
      </c>
      <c r="H8" s="23">
        <f>'Ingreso de datos'!M9</f>
        <v>5</v>
      </c>
      <c r="I8" s="23">
        <f>'Ingreso de datos'!M29</f>
        <v>4</v>
      </c>
    </row>
    <row r="9" spans="1:10" x14ac:dyDescent="0.2">
      <c r="A9" s="2" t="str">
        <f>'Ingreso de datos'!A10</f>
        <v>Intendencia</v>
      </c>
      <c r="B9" s="10">
        <f>'Ingreso de datos'!E10</f>
        <v>5</v>
      </c>
      <c r="C9" s="10">
        <f>'Ingreso de datos'!H10</f>
        <v>1</v>
      </c>
      <c r="D9" s="10">
        <f>'Ingreso de datos'!K10</f>
        <v>1</v>
      </c>
      <c r="E9" s="15">
        <f>'Ingreso de datos'!E30</f>
        <v>6</v>
      </c>
      <c r="F9" s="15">
        <f>'Ingreso de datos'!H30</f>
        <v>5</v>
      </c>
      <c r="G9" s="15">
        <f>'Ingreso de datos'!K30</f>
        <v>3</v>
      </c>
      <c r="H9" s="23">
        <f>'Ingreso de datos'!M10</f>
        <v>1</v>
      </c>
      <c r="I9" s="23">
        <f>'Ingreso de datos'!M30</f>
        <v>2</v>
      </c>
    </row>
    <row r="10" spans="1:10" x14ac:dyDescent="0.2">
      <c r="A10" s="2" t="str">
        <f>'Ingreso de datos'!A11</f>
        <v>Administración</v>
      </c>
      <c r="B10" s="10">
        <f>'Ingreso de datos'!E11</f>
        <v>7</v>
      </c>
      <c r="C10" s="10">
        <f>'Ingreso de datos'!H11</f>
        <v>4</v>
      </c>
      <c r="D10" s="10">
        <f>'Ingreso de datos'!K11</f>
        <v>6</v>
      </c>
      <c r="E10" s="15">
        <f>'Ingreso de datos'!E31</f>
        <v>2</v>
      </c>
      <c r="F10" s="15">
        <f>'Ingreso de datos'!H31</f>
        <v>2</v>
      </c>
      <c r="G10" s="15">
        <f>'Ingreso de datos'!K31</f>
        <v>2</v>
      </c>
      <c r="H10" s="23">
        <f>'Ingreso de datos'!M11</f>
        <v>6</v>
      </c>
      <c r="I10" s="23">
        <f>'Ingreso de datos'!M31</f>
        <v>7</v>
      </c>
    </row>
    <row r="12" spans="1:10" x14ac:dyDescent="0.2">
      <c r="A12" s="4" t="s">
        <v>29</v>
      </c>
    </row>
    <row r="13" spans="1:10" x14ac:dyDescent="0.2">
      <c r="A13" s="2" t="s">
        <v>2</v>
      </c>
    </row>
    <row r="14" spans="1:10" x14ac:dyDescent="0.2">
      <c r="A14" s="2" t="s">
        <v>3</v>
      </c>
    </row>
    <row r="15" spans="1:10" x14ac:dyDescent="0.2">
      <c r="A15" s="2" t="s">
        <v>4</v>
      </c>
    </row>
    <row r="16" spans="1:10" x14ac:dyDescent="0.2">
      <c r="A16" s="2" t="s">
        <v>14</v>
      </c>
      <c r="E16" s="5"/>
      <c r="F16" s="5" t="s">
        <v>31</v>
      </c>
      <c r="G16" s="5" t="s">
        <v>32</v>
      </c>
    </row>
    <row r="17" spans="1:7" x14ac:dyDescent="0.2">
      <c r="A17" s="2" t="s">
        <v>17</v>
      </c>
      <c r="E17" s="40" t="str">
        <f>J35</f>
        <v>Transporte</v>
      </c>
      <c r="F17" s="3">
        <f>VLOOKUP($E$17,$A$28:$C$34,2,0)</f>
        <v>3</v>
      </c>
      <c r="G17" s="3">
        <f>VLOOKUP($E$17,$A$28:$C$34,3,0)</f>
        <v>7</v>
      </c>
    </row>
    <row r="18" spans="1:7" x14ac:dyDescent="0.2">
      <c r="A18" s="2" t="s">
        <v>20</v>
      </c>
    </row>
    <row r="19" spans="1:7" x14ac:dyDescent="0.2">
      <c r="A19" s="2" t="s">
        <v>25</v>
      </c>
      <c r="E19" s="20" t="s">
        <v>33</v>
      </c>
    </row>
    <row r="20" spans="1:7" x14ac:dyDescent="0.2">
      <c r="A20" s="2" t="s">
        <v>26</v>
      </c>
      <c r="E20" s="19" t="str">
        <f>INDEX($A$13:$A$20,$B$23) &amp;"   Vs   "&amp; INDEX(A13:A20,$B$24)</f>
        <v>KPI G   Vs   KOI 1</v>
      </c>
    </row>
    <row r="23" spans="1:7" x14ac:dyDescent="0.2">
      <c r="A23" s="10" t="s">
        <v>27</v>
      </c>
      <c r="B23" s="10">
        <v>7</v>
      </c>
    </row>
    <row r="24" spans="1:7" x14ac:dyDescent="0.2">
      <c r="A24" s="15" t="s">
        <v>28</v>
      </c>
      <c r="B24" s="15">
        <v>4</v>
      </c>
    </row>
    <row r="27" spans="1:7" x14ac:dyDescent="0.2">
      <c r="A27" s="6" t="s">
        <v>30</v>
      </c>
      <c r="B27" s="8" t="s">
        <v>31</v>
      </c>
      <c r="C27" s="8" t="s">
        <v>32</v>
      </c>
    </row>
    <row r="28" spans="1:7" x14ac:dyDescent="0.2">
      <c r="A28" s="2" t="str">
        <f>'Ingreso de datos'!A5</f>
        <v>Mantenimiento</v>
      </c>
      <c r="B28" s="3">
        <f t="shared" ref="B28:B34" si="0">VLOOKUP(A28,KPIData,$B$24,0)</f>
        <v>7</v>
      </c>
      <c r="C28" s="3">
        <f t="shared" ref="C28:C34" si="1">VLOOKUP(A28,KPIData,$B$23,0)</f>
        <v>1</v>
      </c>
    </row>
    <row r="29" spans="1:7" x14ac:dyDescent="0.2">
      <c r="A29" s="2" t="str">
        <f>'Ingreso de datos'!A6</f>
        <v>Operaciones</v>
      </c>
      <c r="B29" s="3">
        <f t="shared" si="0"/>
        <v>4</v>
      </c>
      <c r="C29" s="3">
        <f t="shared" si="1"/>
        <v>6</v>
      </c>
    </row>
    <row r="30" spans="1:7" x14ac:dyDescent="0.2">
      <c r="A30" s="2" t="str">
        <f>'Ingreso de datos'!A7</f>
        <v>Perforación</v>
      </c>
      <c r="B30" s="3">
        <f t="shared" si="0"/>
        <v>2</v>
      </c>
      <c r="C30" s="3">
        <f t="shared" si="1"/>
        <v>4</v>
      </c>
    </row>
    <row r="31" spans="1:7" x14ac:dyDescent="0.2">
      <c r="A31" s="2" t="str">
        <f>'Ingreso de datos'!A8</f>
        <v>Transporte</v>
      </c>
      <c r="B31" s="3">
        <f t="shared" si="0"/>
        <v>3</v>
      </c>
      <c r="C31" s="3">
        <f t="shared" si="1"/>
        <v>7</v>
      </c>
    </row>
    <row r="32" spans="1:7" x14ac:dyDescent="0.2">
      <c r="A32" s="2" t="str">
        <f>'Ingreso de datos'!A9</f>
        <v>Logística</v>
      </c>
      <c r="B32" s="3">
        <f t="shared" si="0"/>
        <v>5</v>
      </c>
      <c r="C32" s="3">
        <f t="shared" si="1"/>
        <v>5</v>
      </c>
    </row>
    <row r="33" spans="1:10" x14ac:dyDescent="0.2">
      <c r="A33" s="2" t="str">
        <f>'Ingreso de datos'!A10</f>
        <v>Intendencia</v>
      </c>
      <c r="B33" s="3">
        <f t="shared" si="0"/>
        <v>1</v>
      </c>
      <c r="C33" s="3">
        <f t="shared" si="1"/>
        <v>3</v>
      </c>
    </row>
    <row r="34" spans="1:10" x14ac:dyDescent="0.2">
      <c r="A34" s="2" t="str">
        <f>'Ingreso de datos'!A11</f>
        <v>Administración</v>
      </c>
      <c r="B34" s="3">
        <f t="shared" si="0"/>
        <v>6</v>
      </c>
      <c r="C34" s="3">
        <f t="shared" si="1"/>
        <v>2</v>
      </c>
    </row>
    <row r="35" spans="1:10" x14ac:dyDescent="0.2">
      <c r="A35" s="17"/>
      <c r="I35" s="9" t="s">
        <v>0</v>
      </c>
      <c r="J35" s="39" t="s">
        <v>40</v>
      </c>
    </row>
    <row r="36" spans="1:10" x14ac:dyDescent="0.2">
      <c r="A36" s="18"/>
    </row>
  </sheetData>
  <sheetProtection algorithmName="SHA-512" hashValue="yC8cBZCgc8yi0o7afOAvfT2Papuwn1TwlzAOuqh4mcZzxX5eTRzYL6SMelI7MpJBVEYba2q2vUXa70uvYsTktQ==" saltValue="PZmyY0hKggrA/89+IncXeA==" spinCount="100000" sheet="1" objects="1" scenarios="1"/>
  <dataValidations count="1">
    <dataValidation type="list" allowBlank="1" showInputMessage="1" showErrorMessage="1" sqref="J35" xr:uid="{00000000-0002-0000-0100-000000000000}">
      <formula1>$A$28:$A$34</formula1>
    </dataValidation>
  </dataValidations>
  <pageMargins left="0.70866141732283472" right="0.70866141732283472" top="0.74803149606299213" bottom="0.74803149606299213" header="0.31496062992125984" footer="0.31496062992125984"/>
  <pageSetup paperSize="9" orientation="landscape"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Drop Down 3">
              <controlPr defaultSize="0" autoLine="0" autoPict="0">
                <anchor moveWithCells="1">
                  <from>
                    <xdr:col>7</xdr:col>
                    <xdr:colOff>733425</xdr:colOff>
                    <xdr:row>12</xdr:row>
                    <xdr:rowOff>114300</xdr:rowOff>
                  </from>
                  <to>
                    <xdr:col>8</xdr:col>
                    <xdr:colOff>657225</xdr:colOff>
                    <xdr:row>14</xdr:row>
                    <xdr:rowOff>38100</xdr:rowOff>
                  </to>
                </anchor>
              </controlPr>
            </control>
          </mc:Choice>
        </mc:AlternateContent>
        <mc:AlternateContent xmlns:mc="http://schemas.openxmlformats.org/markup-compatibility/2006">
          <mc:Choice Requires="x14">
            <control shapeId="3077" r:id="rId5" name="Drop Down 5">
              <controlPr defaultSize="0" autoLine="0" autoPict="0">
                <anchor moveWithCells="1">
                  <from>
                    <xdr:col>12</xdr:col>
                    <xdr:colOff>628650</xdr:colOff>
                    <xdr:row>32</xdr:row>
                    <xdr:rowOff>133350</xdr:rowOff>
                  </from>
                  <to>
                    <xdr:col>13</xdr:col>
                    <xdr:colOff>428625</xdr:colOff>
                    <xdr:row>34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Resumen</vt:lpstr>
      <vt:lpstr>Ingreso de datos</vt:lpstr>
      <vt:lpstr>KPIs</vt:lpstr>
      <vt:lpstr>KPIs!Área_de_impresión</vt:lpstr>
      <vt:lpstr>Resumen!Área_de_impresión</vt:lpstr>
      <vt:lpstr>Inputs</vt:lpstr>
      <vt:lpstr>KPIData</vt:lpstr>
      <vt:lpstr>Outputs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Arias</dc:creator>
  <cp:lastModifiedBy>Daniel Arias</cp:lastModifiedBy>
  <cp:lastPrinted>2017-09-01T22:56:18Z</cp:lastPrinted>
  <dcterms:created xsi:type="dcterms:W3CDTF">2016-08-20T16:57:48Z</dcterms:created>
  <dcterms:modified xsi:type="dcterms:W3CDTF">2017-09-04T14:02:23Z</dcterms:modified>
</cp:coreProperties>
</file>